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3" i="1"/>
  <c r="F12" i="1"/>
  <c r="F14" i="1"/>
  <c r="F15" i="1"/>
  <c r="E13" i="1"/>
  <c r="E14" i="1"/>
  <c r="E15" i="1"/>
  <c r="E16" i="1"/>
  <c r="E12" i="1"/>
  <c r="B12" i="1"/>
  <c r="E10" i="1"/>
  <c r="E5" i="1"/>
  <c r="B16" i="1" l="1"/>
  <c r="B15" i="1"/>
  <c r="B14" i="1"/>
  <c r="B13" i="1"/>
  <c r="B20" i="1"/>
  <c r="D21" i="1" l="1"/>
  <c r="E18" i="1"/>
  <c r="L2" i="1" l="1"/>
  <c r="J2" i="1"/>
  <c r="B18" i="1"/>
  <c r="B23" i="1" l="1"/>
  <c r="H2" i="1"/>
  <c r="F2" i="1" l="1"/>
  <c r="D2" i="1"/>
</calcChain>
</file>

<file path=xl/sharedStrings.xml><?xml version="1.0" encoding="utf-8"?>
<sst xmlns="http://schemas.openxmlformats.org/spreadsheetml/2006/main" count="26" uniqueCount="26">
  <si>
    <t>Weight with tracer added (g)</t>
  </si>
  <si>
    <t xml:space="preserve">decay corrected activity calculated from lsc = </t>
  </si>
  <si>
    <t xml:space="preserve">Total activity left (bq) = </t>
  </si>
  <si>
    <t>CTFR9 Empty Weight (g)</t>
  </si>
  <si>
    <t>CTFR9 Weight with 7.425 mL matrix and dilution (g)</t>
  </si>
  <si>
    <t xml:space="preserve">Activity left in CTFR9 = </t>
  </si>
  <si>
    <t>Mass used in RU1.1 (g)</t>
  </si>
  <si>
    <t>CTFR9 after RU1.1 Test (g)</t>
  </si>
  <si>
    <t>RU1.1</t>
  </si>
  <si>
    <t>Mass used in RU1.2 Test (g)</t>
  </si>
  <si>
    <t>Mass after RU1.2 Test (g)</t>
  </si>
  <si>
    <t>RU1.2</t>
  </si>
  <si>
    <t>Mass used in RU1.3 (g)</t>
  </si>
  <si>
    <t>Mass after RU1.3 test (g)</t>
  </si>
  <si>
    <t>RU1.3</t>
  </si>
  <si>
    <t>Mass used in RU1.4 (g)</t>
  </si>
  <si>
    <t>Mass after RU1.4 test (g)</t>
  </si>
  <si>
    <t>Mass used in RU1.5 (g)</t>
  </si>
  <si>
    <t>Mass after RU1.5 test (g)</t>
  </si>
  <si>
    <t>RU1.4</t>
  </si>
  <si>
    <t>RU1.5</t>
  </si>
  <si>
    <t>activity in centrifuge 28/09/2018 =</t>
  </si>
  <si>
    <t>σ</t>
  </si>
  <si>
    <t>mass uncertainty =</t>
  </si>
  <si>
    <t>Mass used</t>
  </si>
  <si>
    <r>
      <t xml:space="preserve">acivity 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</si>
</sst>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3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18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F12" sqref="F12:F16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30.28515625" bestFit="1" customWidth="1"/>
    <col min="7" max="7" width="22.140625" bestFit="1" customWidth="1"/>
    <col min="8" max="8" width="20" bestFit="1" customWidth="1"/>
    <col min="9" max="9" width="21.85546875" bestFit="1" customWidth="1"/>
    <col min="10" max="10" width="20" bestFit="1" customWidth="1"/>
    <col min="11" max="11" width="21.85546875" bestFit="1" customWidth="1"/>
    <col min="12" max="12" width="20" bestFit="1" customWidth="1"/>
    <col min="13" max="13" width="21.85546875" bestFit="1" customWidth="1"/>
    <col min="14" max="14" width="20" bestFit="1" customWidth="1"/>
    <col min="15" max="15" width="21.85546875" bestFit="1" customWidth="1"/>
  </cols>
  <sheetData>
    <row r="1" spans="1:13" x14ac:dyDescent="0.25">
      <c r="A1" t="s">
        <v>3</v>
      </c>
      <c r="B1" t="s">
        <v>4</v>
      </c>
      <c r="C1" t="s">
        <v>0</v>
      </c>
      <c r="D1" t="s">
        <v>6</v>
      </c>
      <c r="E1" t="s">
        <v>7</v>
      </c>
      <c r="F1" t="s">
        <v>9</v>
      </c>
      <c r="G1" t="s">
        <v>10</v>
      </c>
      <c r="H1" t="s">
        <v>12</v>
      </c>
      <c r="I1" t="s">
        <v>13</v>
      </c>
      <c r="J1" t="s">
        <v>15</v>
      </c>
      <c r="K1" t="s">
        <v>16</v>
      </c>
      <c r="L1" t="s">
        <v>17</v>
      </c>
      <c r="M1" t="s">
        <v>18</v>
      </c>
    </row>
    <row r="2" spans="1:13" x14ac:dyDescent="0.25">
      <c r="A2">
        <v>13.4641</v>
      </c>
      <c r="B2">
        <v>44.993600000000001</v>
      </c>
      <c r="C2">
        <v>45.4876</v>
      </c>
      <c r="D2">
        <f>C2-E2</f>
        <v>5.058799999999998</v>
      </c>
      <c r="E2">
        <v>40.428800000000003</v>
      </c>
      <c r="F2">
        <f>E2-G2</f>
        <v>5.0607000000000042</v>
      </c>
      <c r="G2">
        <v>35.368099999999998</v>
      </c>
      <c r="H2">
        <f>G2-I2</f>
        <v>5.0686999999999998</v>
      </c>
      <c r="I2">
        <v>30.299399999999999</v>
      </c>
      <c r="J2">
        <f>I2-K2</f>
        <v>5.0714999999999968</v>
      </c>
      <c r="K2">
        <v>25.227900000000002</v>
      </c>
      <c r="L2">
        <f>K2-M2</f>
        <v>5.0478000000000023</v>
      </c>
      <c r="M2">
        <v>20.180099999999999</v>
      </c>
    </row>
    <row r="5" spans="1:13" x14ac:dyDescent="0.25">
      <c r="D5" t="s">
        <v>23</v>
      </c>
      <c r="E5">
        <f>SQRT((0.0001^2)+(0.0001^2))</f>
        <v>1.4142135623730951E-4</v>
      </c>
    </row>
    <row r="10" spans="1:13" x14ac:dyDescent="0.25">
      <c r="A10" t="s">
        <v>21</v>
      </c>
      <c r="B10">
        <v>52.36</v>
      </c>
      <c r="E10">
        <f>B10/(C2-A2)</f>
        <v>1.635049260699174</v>
      </c>
    </row>
    <row r="11" spans="1:13" x14ac:dyDescent="0.25">
      <c r="D11" t="s">
        <v>24</v>
      </c>
      <c r="E11" s="2" t="s">
        <v>22</v>
      </c>
      <c r="F11" t="s">
        <v>25</v>
      </c>
    </row>
    <row r="12" spans="1:13" x14ac:dyDescent="0.25">
      <c r="A12" t="s">
        <v>1</v>
      </c>
      <c r="B12">
        <f>($B$10/($C$2-A2))*D2</f>
        <v>8.2713872000249786</v>
      </c>
      <c r="C12" t="s">
        <v>8</v>
      </c>
      <c r="D12">
        <v>5.058799999999998</v>
      </c>
      <c r="E12">
        <f>SQRT((0.0001^2)+(0.0001^2))</f>
        <v>1.4142135623730951E-4</v>
      </c>
      <c r="F12" s="3">
        <f>B12*SQRT(((E12/D12)^2))</f>
        <v>2.3123088396288745E-4</v>
      </c>
    </row>
    <row r="13" spans="1:13" x14ac:dyDescent="0.25">
      <c r="B13">
        <f>($B$10/($C$2-A2))*F2</f>
        <v>8.2744937936203176</v>
      </c>
      <c r="C13" t="s">
        <v>11</v>
      </c>
      <c r="D13">
        <v>5.0607000000000042</v>
      </c>
      <c r="E13">
        <f t="shared" ref="E13:E16" si="0">SQRT((0.0001^2)+(0.0001^2))</f>
        <v>1.4142135623730951E-4</v>
      </c>
      <c r="F13" s="3">
        <f>B13*SQRT(((E13/D13)^2))</f>
        <v>2.3123088396288747E-4</v>
      </c>
    </row>
    <row r="14" spans="1:13" x14ac:dyDescent="0.25">
      <c r="B14">
        <f>($B$10/($C$2-A2))*H2</f>
        <v>8.2875741877059035</v>
      </c>
      <c r="C14" t="s">
        <v>14</v>
      </c>
      <c r="D14">
        <v>5.0686999999999998</v>
      </c>
      <c r="E14">
        <f t="shared" si="0"/>
        <v>1.4142135623730951E-4</v>
      </c>
      <c r="F14" s="3">
        <f t="shared" ref="F13:F16" si="1">B14*SQRT(((E14/D14)^2))</f>
        <v>2.3123088396288745E-4</v>
      </c>
    </row>
    <row r="15" spans="1:13" x14ac:dyDescent="0.25">
      <c r="B15">
        <f>($B$10/($C$2-A2))*J2</f>
        <v>8.2921523256358558</v>
      </c>
      <c r="C15" t="s">
        <v>19</v>
      </c>
      <c r="D15">
        <v>5.0714999999999968</v>
      </c>
      <c r="E15">
        <f t="shared" si="0"/>
        <v>1.4142135623730951E-4</v>
      </c>
      <c r="F15" s="3">
        <f t="shared" si="1"/>
        <v>2.3123088396288745E-4</v>
      </c>
    </row>
    <row r="16" spans="1:13" x14ac:dyDescent="0.25">
      <c r="B16">
        <f>($B$10/($C$2-A2))*L2</f>
        <v>8.2534016581572942</v>
      </c>
      <c r="C16" t="s">
        <v>20</v>
      </c>
      <c r="D16">
        <v>5.0478000000000023</v>
      </c>
      <c r="E16">
        <f t="shared" si="0"/>
        <v>1.4142135623730951E-4</v>
      </c>
      <c r="F16" s="3">
        <f>B16*SQRT(((E16/D16)^2))</f>
        <v>2.3123088396288745E-4</v>
      </c>
    </row>
    <row r="18" spans="1:5" x14ac:dyDescent="0.25">
      <c r="B18" s="1">
        <f>SUM(B12:B16)</f>
        <v>41.379009165144353</v>
      </c>
      <c r="C18">
        <v>39.387786253556193</v>
      </c>
      <c r="E18">
        <f>SUM(D2,F2,H2,J2,L2,)</f>
        <v>25.307500000000001</v>
      </c>
    </row>
    <row r="20" spans="1:5" x14ac:dyDescent="0.25">
      <c r="A20" t="s">
        <v>5</v>
      </c>
      <c r="B20">
        <f>(B10/(C2-A2))*(M2-A2)</f>
        <v>10.980990834855652</v>
      </c>
    </row>
    <row r="21" spans="1:5" x14ac:dyDescent="0.25">
      <c r="D21">
        <f>C18/E18</f>
        <v>1.5563681222387116</v>
      </c>
    </row>
    <row r="23" spans="1:5" x14ac:dyDescent="0.25">
      <c r="A23" t="s">
        <v>2</v>
      </c>
      <c r="B23">
        <f>B20+B18</f>
        <v>52.360000000000007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2021-06-23T16:09:39Z</dcterms:modified>
</cp:coreProperties>
</file>